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firstSheet="3" activeTab="3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<sst xmlns="http://schemas.openxmlformats.org/spreadsheetml/2006/main" count="554" uniqueCount="447">
  <si>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</si>
  <si>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</si>
  <si>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</si>
  <si>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</si>
  <si>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</si>
  <si>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</si>
  <si>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</si>
  <si>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</si>
  <si>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</si>
  <si>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</si>
  <si>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</si>
  <si>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</si>
  <si>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</si>
  <si>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</si>
  <si>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</si>
  <si>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</si>
  <si>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</si>
  <si>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</si>
  <si>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</si>
  <si>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</si>
  <si>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</si>
  <si>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</si>
  <si>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</si>
  <si>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</si>
  <si>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</si>
  <si>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</si>
  <si>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</si>
  <si>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</si>
  <si>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</si>
  <si>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</si>
  <si>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</si>
  <si>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</si>
  <si>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</si>
  <si>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</si>
  <si>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</si>
  <si>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</si>
  <si>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</si>
  <si>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</si>
  <si>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</si>
  <si>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</si>
  <si>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</si>
  <si>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</si>
  <si>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</si>
  <si>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</si>
  <si>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</si>
  <si>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</si>
  <si>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</si>
  <si>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</si>
  <si>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</si>
  <si>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</si>
  <si>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</si>
  <si>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</si>
  <si>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</si>
  <si>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</si>
  <si>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</si>
  <si>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</si>
  <si>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</si>
  <si>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</si>
  <si>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</si>
  <si>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</si>
  <si>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</si>
  <si>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</si>
  <si>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</si>
  <si>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</si>
  <si>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</si>
  <si>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</si>
  <si>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</si>
  <si>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</si>
  <si>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</si>
  <si>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</si>
  <si>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</si>
  <si>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</si>
  <si>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</si>
  <si>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</si>
  <si>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</si>
  <si>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</si>
  <si>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</si>
  <si>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</si>
  <si>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</si>
  <si>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</si>
  <si>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</si>
  <si>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</si>
  <si>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</si>
  <si>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</si>
  <si>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</si>
  <si>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</si>
  <si>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</si>
  <si>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</si>
  <si>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</si>
  <si>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</si>
  <si>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</si>
  <si>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</si>
  <si>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</si>
  <si>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</si>
  <si>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</si>
  <si>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</si>
  <si>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</si>
  <si>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</si>
  <si>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</si>
  <si>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</si>
  <si>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</si>
  <si>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</si>
  <si>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</si>
  <si>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</si>
  <si>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</si>
  <si>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</si>
  <si>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</si>
  <si>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</si>
  <si>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</si>
  <si>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</si>
  <si>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</si>
  <si>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</si>
  <si>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</si>
  <si>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</si>
  <si>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</si>
  <si>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</si>
  <si>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</si>
  <si>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</si>
  <si>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</si>
  <si>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</si>
  <si>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</si>
  <si>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</si>
  <si>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</si>
  <si>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</si>
  <si>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</si>
  <si>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</si>
  <si>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</si>
  <si>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</si>
  <si>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</si>
  <si>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</si>
  <si>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</si>
  <si>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</si>
  <si>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</si>
  <si>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</si>
  <si>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</si>
  <si>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</si>
  <si>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</si>
  <si>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</si>
  <si>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</si>
  <si>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</si>
  <si>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</si>
  <si>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</si>
  <si>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</si>
  <si>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</si>
  <si>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</si>
  <si>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</si>
  <si>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</si>
  <si>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</si>
  <si>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</si>
  <si>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</si>
  <si>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</si>
  <si>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</si>
  <si>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</si>
  <si>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</si>
  <si>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</si>
  <si>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</si>
  <si>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</si>
  <si>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</si>
  <si>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</si>
  <si>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</si>
  <si>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</si>
  <si>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</si>
  <si>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</si>
  <si>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</si>
  <si>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</si>
  <si>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</si>
  <si>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</si>
  <si>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</si>
  <si>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</si>
  <si>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</si>
  <si>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</si>
  <si>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</si>
  <si>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</si>
  <si>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</si>
  <si>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</si>
  <si>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</si>
  <si>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</si>
  <si>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</si>
  <si>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</si>
  <si>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</si>
  <si>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</si>
  <si>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</si>
  <si>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</si>
  <si>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</si>
  <si>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</si>
  <si>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</si>
  <si>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</si>
  <si>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</si>
  <si>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</si>
  <si>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</si>
  <si>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</si>
  <si>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</si>
  <si>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</si>
  <si>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</si>
  <si>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</si>
  <si>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</si>
  <si>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</si>
  <si>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</si>
  <si>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</si>
  <si>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</si>
  <si>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</si>
  <si>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</si>
  <si>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</si>
  <si>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</si>
  <si>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</si>
  <si>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</si>
  <si>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</si>
  <si>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</si>
  <si>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</si>
  <si>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</si>
  <si>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</si>
  <si>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</si>
  <si>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</si>
  <si>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</si>
  <si>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</si>
  <si>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</si>
  <si>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</si>
  <si>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</si>
  <si>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</si>
  <si>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</si>
  <si>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</si>
  <si>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</si>
  <si>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</si>
  <si>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</si>
  <si>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</si>
  <si>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</si>
  <si>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</si>
  <si>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</si>
  <si>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</si>
  <si>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</si>
  <si>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</si>
  <si>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</si>
  <si>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</si>
  <si>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</si>
  <si>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</si>
  <si>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</si>
  <si>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</si>
  <si>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</si>
  <si>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</si>
  <si>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</si>
  <si>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</si>
  <si>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</si>
  <si>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</si>
  <si>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</si>
  <si>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</si>
  <si>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</si>
  <si>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</si>
  <si>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</si>
  <si>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</si>
  <si>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</si>
  <si>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</si>
  <si>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</si>
  <si>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</si>
  <si>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</si>
  <si>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</si>
  <si>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</si>
  <si>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</si>
  <si>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</si>
  <si>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</si>
  <si>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</si>
  <si>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</si>
  <si>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</si>
  <si>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</si>
  <si>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</si>
  <si>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</si>
  <si>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</si>
  <si>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</si>
  <si>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</si>
  <si>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</si>
  <si>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</si>
  <si>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</si>
  <si>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</si>
  <si>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</si>
  <si>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</si>
  <si>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</si>
  <si>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</si>
  <si>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</si>
  <si>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</si>
  <si>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</si>
  <si>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</si>
  <si>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</si>
  <si>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</si>
  <si>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</si>
  <si>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</si>
  <si>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</si>
  <si>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</si>
  <si>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</si>
  <si>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</si>
  <si>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</si>
  <si>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</si>
  <si>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</si>
  <si>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</si>
  <si>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</si>
  <si>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</si>
  <si>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</si>
  <si>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</si>
  <si>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</si>
  <si>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</si>
  <si>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</si>
  <si>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</si>
  <si>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</si>
  <si>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</si>
  <si>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</si>
  <si>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</si>
  <si>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</si>
  <si>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</si>
  <si>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</si>
  <si>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</si>
  <si>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</si>
  <si>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</si>
  <si>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</si>
  <si>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</si>
  <si>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</si>
  <si>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</si>
  <si>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</si>
  <si>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</si>
  <si>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</si>
  <si>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</si>
  <si>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</si>
  <si>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</si>
  <si>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</si>
  <si>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</si>
  <si>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</si>
  <si>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</si>
  <si>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</si>
  <si>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</si>
  <si>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</si>
  <si>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</si>
  <si>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</si>
  <si>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</si>
  <si>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</si>
  <si>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</si>
  <si>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</si>
  <si>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</si>
  <si>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</si>
  <si>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</si>
  <si>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</si>
  <si>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</si>
  <si>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</si>
  <si>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</si>
  <si>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</si>
  <si>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</si>
  <si>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</si>
  <si>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</si>
  <si>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</si>
  <si>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</si>
  <si>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</si>
  <si>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</si>
  <si>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</si>
  <si>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</si>
  <si>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</si>
  <si>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</si>
  <si>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</si>
  <si>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</si>
  <si>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</si>
  <si>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</si>
  <si>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</si>
  <si>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</si>
  <si>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</si>
  <si>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</si>
  <si>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</si>
  <si>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</si>
  <si>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</si>
  <si>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</si>
  <si>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</si>
  <si>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</si>
  <si>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</si>
  <si>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</si>
  <si>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</si>
  <si>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</si>
  <si>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</si>
  <si>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</si>
  <si>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</si>
  <si>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</si>
  <si>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</si>
  <si>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</si>
  <si>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</si>
  <si>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</si>
  <si>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</si>
  <si>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</si>
  <si>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</si>
  <si>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</si>
  <si>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</si>
  <si>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</si>
  <si>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</si>
  <si>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</si>
  <si>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</si>
  <si>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</si>
  <si>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</si>
  <si>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</si>
  <si>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</si>
  <si>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</si>
  <si>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</si>
  <si>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</si>
  <si>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</si>
  <si>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</si>
  <si>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</si>
  <si>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</si>
  <si>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</si>
  <si>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</si>
  <si>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</si>
  <si>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</si>
  <si>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</si>
  <si>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</si>
  <si>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</si>
  <si>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</si>
  <si>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</si>
  <si>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</si>
  <si>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</si>
  <si>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</si>
  <si>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</si>
  <si>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</si>
  <si>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</si>
  <si>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</si>
  <si>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</si>
  <si>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</si>
  <si>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</si>
  <si>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</si>
  <si>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</si>
  <si>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</si>
  <si>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</si>
  <si>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</si>
  <si>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</si>
  <si>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</si>
  <si>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</si>
  <si>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</si>
  <si>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</si>
  <si>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</si>
  <si>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</si>
  <si>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</si>
  <si>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</si>
  <si>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</si>
  <si>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</si>
  <si>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</si>
  <si>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</si>
  <si>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</si>
  <si>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</si>
  <si>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</si>
  <si>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</si>
  <si>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</si>
  <si>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</si>
  <si>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</si>
  <si>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بالأصول الثابتة بتاريخ 31 /  12 /   2021م </t>
  </si>
  <si>
    <t xml:space="preserve">تقرير إيرادات ومصروفات البرامج والأنشطة المقيدة للفترة من 1 /  10 / 2021م      الى  31 / 12 /  2021   </t>
  </si>
  <si>
    <t>تقرير بالإلتزامات وصافي اًلأصول بتاريخ 31 /  12 / 2021م</t>
  </si>
  <si>
    <t xml:space="preserve">تقرير مصاريف الجمعية حسب التصنيف الوظيفي للفترة من 1 / 10 / 2021 الى 31 / 12 / 2021 م    </t>
  </si>
  <si>
    <t xml:space="preserve">تقرير التبرعات والايرادات للفترة من 1 / 10 / 2021 الى 31 / 12 / 2021 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</si>
</sst>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96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4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4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4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4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4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4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4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4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4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5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4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4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4" fontId="1" fillId="0" borderId="47" xfId="1" applyNumberFormat="1" applyFont="1" applyBorder="1" applyProtection="1">
      <protection locked="0"/>
    </xf>
    <xf numFmtId="164" fontId="1" fillId="0" borderId="50" xfId="1" applyNumberFormat="1" applyFont="1" applyBorder="1" applyProtection="1">
      <protection locked="0"/>
    </xf>
    <xf numFmtId="164" fontId="31" fillId="0" borderId="50" xfId="1" applyNumberFormat="1" applyFont="1" applyBorder="1" applyProtection="1">
      <protection locked="0"/>
    </xf>
    <xf numFmtId="164" fontId="31" fillId="0" borderId="53" xfId="1" applyNumberFormat="1" applyFont="1" applyBorder="1" applyProtection="1">
      <protection locked="0"/>
    </xf>
    <xf numFmtId="164" fontId="35" fillId="9" borderId="56" xfId="1" applyNumberFormat="1" applyFont="1" applyFill="1" applyBorder="1" applyAlignment="1" applyProtection="1">
      <alignment vertical="center"/>
      <protection locked="0"/>
    </xf>
    <xf numFmtId="164" fontId="31" fillId="6" borderId="59" xfId="1" applyNumberFormat="1" applyFont="1" applyFill="1" applyBorder="1" applyProtection="1">
      <protection locked="0"/>
    </xf>
    <xf numFmtId="164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6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43" fontId="21" fillId="0" borderId="105" xfId="0" applyNumberFormat="1" applyFont="1" applyBorder="1" applyAlignment="1">
      <alignment horizontal="center" vertical="center"/>
    </xf>
    <xf numFmtId="43" fontId="21" fillId="0" borderId="80" xfId="0" applyNumberFormat="1" applyFont="1" applyBorder="1" applyAlignment="1">
      <alignment horizontal="center" vertical="center"/>
    </xf>
    <xf numFmtId="43" fontId="21" fillId="0" borderId="109" xfId="0" applyNumberFormat="1" applyFont="1" applyBorder="1" applyAlignment="1">
      <alignment horizontal="center" vertical="center"/>
    </xf>
    <xf numFmtId="43" fontId="21" fillId="0" borderId="107" xfId="0" applyNumberFormat="1" applyFont="1" applyBorder="1" applyAlignment="1">
      <alignment horizontal="center" vertical="center"/>
    </xf>
    <xf numFmtId="43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6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6" fontId="48" fillId="2" borderId="81" xfId="0" applyNumberFormat="1" applyFont="1" applyFill="1" applyBorder="1" applyProtection="1">
      <protection locked="0"/>
    </xf>
    <xf numFmtId="166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43" fontId="1" fillId="0" borderId="10" xfId="0" applyNumberFormat="1" applyFont="1" applyBorder="1" applyAlignment="1" applyProtection="1">
      <alignment horizontal="center" vertical="center"/>
      <protection locked="0"/>
    </xf>
    <xf numFmtId="43" fontId="1" fillId="11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93124C8E-AB21-4885-9969-AC185B53C230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بالبطين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(586786.72)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:18 / 1 / 1438 هـ      ترخيص رقم 517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/ 1 / 1438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البطين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0568044656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0568044656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0503957459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0568044656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Butain_tanmwah@hotmail.com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0568044656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workbookViewId="0">
      <selection activeCell="N18" sqref="N18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586786.72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1" t="s">
        <v>36</v>
      </c>
      <c r="C5" s="254" t="s">
        <v>93</v>
      </c>
      <c r="D5" s="254"/>
      <c r="E5" s="254"/>
      <c r="F5" s="254"/>
      <c r="G5" s="254" t="s">
        <v>94</v>
      </c>
      <c r="H5" s="255"/>
    </row>
    <row r="6" spans="2:12" ht="31.5" customHeight="1" x14ac:dyDescent="0.2">
      <c r="B6" s="252"/>
      <c r="C6" s="256" t="s">
        <v>95</v>
      </c>
      <c r="D6" s="257"/>
      <c r="E6" s="256" t="s">
        <v>184</v>
      </c>
      <c r="F6" s="257"/>
      <c r="G6" s="258" t="s">
        <v>94</v>
      </c>
      <c r="H6" s="260" t="s">
        <v>98</v>
      </c>
    </row>
    <row r="7" spans="2:12" ht="16.5" thickBot="1" x14ac:dyDescent="0.25">
      <c r="B7" s="253"/>
      <c r="C7" s="145" t="s">
        <v>93</v>
      </c>
      <c r="D7" s="145" t="s">
        <v>185</v>
      </c>
      <c r="E7" s="145" t="s">
        <v>96</v>
      </c>
      <c r="F7" s="145" t="s">
        <v>97</v>
      </c>
      <c r="G7" s="259"/>
      <c r="H7" s="261"/>
      <c r="I7" s="80"/>
      <c r="J7" s="81"/>
      <c r="K7" s="81"/>
    </row>
    <row r="8" spans="2:12" ht="21" thickTop="1" x14ac:dyDescent="0.2">
      <c r="B8" s="248" t="s">
        <v>112</v>
      </c>
      <c r="C8" s="249"/>
      <c r="D8" s="249"/>
      <c r="E8" s="249"/>
      <c r="F8" s="249"/>
      <c r="G8" s="249"/>
      <c r="H8" s="250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8" t="s">
        <v>113</v>
      </c>
      <c r="C21" s="249"/>
      <c r="D21" s="249"/>
      <c r="E21" s="249"/>
      <c r="F21" s="249"/>
      <c r="G21" s="249"/>
      <c r="H21" s="250"/>
    </row>
    <row r="22" spans="1:8" ht="35.25" customHeight="1" x14ac:dyDescent="0.2">
      <c r="B22" s="32" t="s">
        <v>179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180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182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181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186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2" t="s">
        <v>178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</row>
    <row r="4" spans="2:14" ht="15" thickBot="1" x14ac:dyDescent="0.25"/>
    <row r="5" spans="2:14" ht="30.75" customHeight="1" thickTop="1" x14ac:dyDescent="0.2">
      <c r="B5" s="265" t="s">
        <v>90</v>
      </c>
      <c r="C5" s="270" t="s">
        <v>86</v>
      </c>
      <c r="D5" s="270" t="s">
        <v>87</v>
      </c>
      <c r="E5" s="270" t="s">
        <v>88</v>
      </c>
      <c r="F5" s="270" t="s">
        <v>91</v>
      </c>
      <c r="G5" s="267" t="s">
        <v>435</v>
      </c>
      <c r="H5" s="268"/>
      <c r="I5" s="268"/>
      <c r="J5" s="268"/>
      <c r="K5" s="269"/>
      <c r="L5" s="272" t="s">
        <v>89</v>
      </c>
      <c r="M5" s="263" t="s">
        <v>440</v>
      </c>
      <c r="N5" s="263" t="s">
        <v>183</v>
      </c>
    </row>
    <row r="6" spans="2:14" ht="15" customHeight="1" thickBot="1" x14ac:dyDescent="0.3">
      <c r="B6" s="266"/>
      <c r="C6" s="271"/>
      <c r="D6" s="271"/>
      <c r="E6" s="271"/>
      <c r="F6" s="271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3"/>
      <c r="M6" s="264"/>
      <c r="N6" s="264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abSelected="1" workbookViewId="0">
      <selection activeCell="S8" sqref="S8"/>
    </sheetView>
  </sheetViews>
  <sheetFormatPr defaultRowHeight="14.25" x14ac:dyDescent="0.2"/>
  <cols>
    <col min="2" max="2" width="8.125" bestFit="1" customWidth="1"/>
    <col min="3" max="3" width="32.125" customWidth="1"/>
    <col min="7" max="7" width="9.875" bestFit="1" customWidth="1"/>
    <col min="13" max="13" width="1.375" customWidth="1"/>
  </cols>
  <sheetData>
    <row r="2" spans="2:16" ht="21" thickBot="1" x14ac:dyDescent="0.35">
      <c r="C2" s="274" t="s">
        <v>446</v>
      </c>
      <c r="D2" s="274"/>
      <c r="E2" s="274"/>
      <c r="F2" s="274"/>
      <c r="G2" s="274"/>
      <c r="H2" s="274"/>
      <c r="I2" s="274"/>
      <c r="J2" s="274"/>
      <c r="K2" s="274"/>
      <c r="L2" s="274"/>
    </row>
    <row r="3" spans="2:16" ht="23.25" thickBot="1" x14ac:dyDescent="0.25">
      <c r="B3" s="275" t="s">
        <v>187</v>
      </c>
      <c r="C3" s="280" t="s">
        <v>114</v>
      </c>
      <c r="D3" s="277" t="s">
        <v>37</v>
      </c>
      <c r="E3" s="278"/>
      <c r="F3" s="279"/>
      <c r="G3" s="277" t="s">
        <v>38</v>
      </c>
      <c r="H3" s="278"/>
      <c r="I3" s="279"/>
      <c r="J3" s="277" t="s">
        <v>39</v>
      </c>
      <c r="K3" s="278"/>
      <c r="L3" s="279"/>
      <c r="N3" s="277" t="s">
        <v>85</v>
      </c>
      <c r="O3" s="278"/>
      <c r="P3" s="279"/>
    </row>
    <row r="4" spans="2:16" ht="22.5" thickBot="1" x14ac:dyDescent="0.25">
      <c r="B4" s="276"/>
      <c r="C4" s="281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214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213</v>
      </c>
      <c r="D10" s="219"/>
      <c r="E10" s="219"/>
      <c r="F10" s="219"/>
      <c r="G10" s="247">
        <v>245000</v>
      </c>
      <c r="H10" s="219"/>
      <c r="I10" s="217"/>
      <c r="J10" s="219"/>
      <c r="K10" s="219"/>
      <c r="L10" s="219"/>
      <c r="N10" s="141">
        <f t="shared" si="0"/>
        <v>245000</v>
      </c>
      <c r="O10" s="141">
        <f t="shared" si="1"/>
        <v>0</v>
      </c>
      <c r="P10" s="141">
        <f t="shared" si="2"/>
        <v>245000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245000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245000</v>
      </c>
      <c r="O12" s="6">
        <f t="shared" si="1"/>
        <v>0</v>
      </c>
      <c r="P12" s="6">
        <f t="shared" si="2"/>
        <v>245000</v>
      </c>
    </row>
    <row r="13" spans="2:16" ht="15.75" customHeight="1" thickBot="1" x14ac:dyDescent="0.3">
      <c r="B13" s="84">
        <v>312</v>
      </c>
      <c r="C13" s="2" t="s">
        <v>200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201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202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203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215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216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 x14ac:dyDescent="0.3">
      <c r="B20" s="84">
        <v>313</v>
      </c>
      <c r="C20" s="2" t="s">
        <v>204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205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206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207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217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245000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245000</v>
      </c>
      <c r="O26" s="9">
        <f t="shared" si="1"/>
        <v>0</v>
      </c>
      <c r="P26" s="9">
        <f t="shared" si="2"/>
        <v>245000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B2" sqref="B2:K2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9.375" bestFit="1" customWidth="1"/>
    <col min="6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2" t="s">
        <v>445</v>
      </c>
      <c r="C2" s="282"/>
      <c r="D2" s="282"/>
      <c r="E2" s="282"/>
      <c r="F2" s="282"/>
      <c r="G2" s="282"/>
      <c r="H2" s="282"/>
      <c r="I2" s="282"/>
      <c r="J2" s="282"/>
      <c r="K2" s="282"/>
    </row>
    <row r="3" spans="2:18" ht="15" thickBot="1" x14ac:dyDescent="0.25"/>
    <row r="4" spans="2:18" ht="58.5" thickTop="1" thickBot="1" x14ac:dyDescent="0.25">
      <c r="B4" s="98" t="s">
        <v>0</v>
      </c>
      <c r="C4" s="99" t="s">
        <v>419</v>
      </c>
      <c r="D4" s="100" t="s">
        <v>1</v>
      </c>
      <c r="E4" s="99" t="s">
        <v>218</v>
      </c>
      <c r="F4" s="99" t="s">
        <v>2</v>
      </c>
      <c r="G4" s="99" t="s">
        <v>219</v>
      </c>
      <c r="H4" s="99" t="s">
        <v>3</v>
      </c>
      <c r="I4" s="99" t="s">
        <v>4</v>
      </c>
      <c r="J4" s="99" t="s">
        <v>436</v>
      </c>
      <c r="K4" s="101" t="s">
        <v>92</v>
      </c>
    </row>
    <row r="5" spans="2:18" ht="27.75" thickTop="1" thickBot="1" x14ac:dyDescent="0.45">
      <c r="B5" s="180">
        <v>4</v>
      </c>
      <c r="C5" s="181" t="s">
        <v>220</v>
      </c>
      <c r="D5" s="242">
        <f>SUM(E5:K5)</f>
        <v>20382.53</v>
      </c>
      <c r="E5" s="223">
        <f>E6</f>
        <v>2544.75</v>
      </c>
      <c r="F5" s="224">
        <f>F210</f>
        <v>17837.78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221</v>
      </c>
      <c r="D6" s="242">
        <f t="shared" ref="D6:D69" si="0">SUM(E6:K6)</f>
        <v>2544.75</v>
      </c>
      <c r="E6" s="226">
        <f>E7+E38+E134+E190</f>
        <v>2544.75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222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223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224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225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226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227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228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229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230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231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232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233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234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235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236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237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238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239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240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241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242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243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244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245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246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247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248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41102021</v>
      </c>
      <c r="C37" s="186" t="s">
        <v>249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562.22</v>
      </c>
      <c r="E38" s="226">
        <f>E39+E49+E88+E118</f>
        <v>562.22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250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251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252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253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254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255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256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257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258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41202101</v>
      </c>
      <c r="C50" s="186" t="s">
        <v>259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4120210101</v>
      </c>
      <c r="C51" s="186" t="s">
        <v>259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41202102</v>
      </c>
      <c r="C52" s="186" t="s">
        <v>260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4120210201</v>
      </c>
      <c r="C53" s="186" t="s">
        <v>260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4120210202</v>
      </c>
      <c r="C54" s="187" t="s">
        <v>261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4120210203</v>
      </c>
      <c r="C55" s="187" t="s">
        <v>262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4120210204</v>
      </c>
      <c r="C56" s="187" t="s">
        <v>263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4120210205</v>
      </c>
      <c r="C57" s="187" t="s">
        <v>264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4120210206</v>
      </c>
      <c r="C58" s="187" t="s">
        <v>265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41202103</v>
      </c>
      <c r="C59" s="186" t="s">
        <v>266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4120210301</v>
      </c>
      <c r="C60" s="186" t="s">
        <v>266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4120210302</v>
      </c>
      <c r="C61" s="187" t="s">
        <v>267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4120210303</v>
      </c>
      <c r="C62" s="187" t="s">
        <v>268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4120210304</v>
      </c>
      <c r="C63" s="187" t="s">
        <v>269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4120210305</v>
      </c>
      <c r="C64" s="187" t="s">
        <v>270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4120210306</v>
      </c>
      <c r="C65" s="187" t="s">
        <v>271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41202104</v>
      </c>
      <c r="C66" s="186" t="s">
        <v>272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4120210401</v>
      </c>
      <c r="C67" s="186" t="s">
        <v>272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4120210402</v>
      </c>
      <c r="C68" s="187" t="s">
        <v>273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4120210403</v>
      </c>
      <c r="C69" s="187" t="s">
        <v>274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4120210404</v>
      </c>
      <c r="C70" s="187" t="s">
        <v>275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4120210405</v>
      </c>
      <c r="C71" s="187" t="s">
        <v>276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41202105</v>
      </c>
      <c r="C72" s="186" t="s">
        <v>277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4120210501</v>
      </c>
      <c r="C73" s="186" t="s">
        <v>277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41202106</v>
      </c>
      <c r="C74" s="186" t="s">
        <v>278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4120210601</v>
      </c>
      <c r="C75" s="186" t="s">
        <v>278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41202107</v>
      </c>
      <c r="C76" s="186" t="s">
        <v>279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4120210701</v>
      </c>
      <c r="C77" s="186" t="s">
        <v>279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41202108</v>
      </c>
      <c r="C78" s="186" t="s">
        <v>280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4120210801</v>
      </c>
      <c r="C79" s="186" t="s">
        <v>280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41202109</v>
      </c>
      <c r="C80" s="186" t="s">
        <v>281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4120210901</v>
      </c>
      <c r="C81" s="186" t="s">
        <v>281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41202110</v>
      </c>
      <c r="C82" s="186" t="s">
        <v>282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4120211001</v>
      </c>
      <c r="C83" s="186" t="s">
        <v>282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41202111</v>
      </c>
      <c r="C84" s="186" t="s">
        <v>283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4120211001</v>
      </c>
      <c r="C85" s="186" t="s">
        <v>283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41202112</v>
      </c>
      <c r="C86" s="186" t="s">
        <v>284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4120211201</v>
      </c>
      <c r="C87" s="186" t="s">
        <v>284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562.22</v>
      </c>
      <c r="E88" s="226">
        <f>SUM(E89:E93,E97:E100,E109,E113)</f>
        <v>562.22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285</v>
      </c>
      <c r="D89" s="242">
        <f t="shared" si="1"/>
        <v>344.87</v>
      </c>
      <c r="E89" s="226">
        <v>344.87</v>
      </c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286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287</v>
      </c>
      <c r="D91" s="242">
        <f t="shared" si="1"/>
        <v>217.35</v>
      </c>
      <c r="E91" s="226">
        <v>217.35</v>
      </c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288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289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290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291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292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293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294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295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296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297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298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299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300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301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302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303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304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305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306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307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308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309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310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311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312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313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314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315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316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317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318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319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320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321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322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323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324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325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326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327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328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1982.5300000000002</v>
      </c>
      <c r="E134" s="226">
        <f>SUM(E135,E137,E144,E150,E155,E157,E159,E161,E163,E165,E167,E169,E171,E183)</f>
        <v>1982.5300000000002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329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330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331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332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333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334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335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336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337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338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339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340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341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342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343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344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345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346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347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348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349</v>
      </c>
      <c r="D155" s="242">
        <f t="shared" si="2"/>
        <v>741.82</v>
      </c>
      <c r="E155" s="226">
        <f>E156</f>
        <v>741.82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350</v>
      </c>
      <c r="D156" s="242">
        <f t="shared" si="2"/>
        <v>741.82</v>
      </c>
      <c r="E156" s="226">
        <v>741.82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351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352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353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354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355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356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357</v>
      </c>
      <c r="D163" s="242">
        <f t="shared" si="2"/>
        <v>134.01</v>
      </c>
      <c r="E163" s="226">
        <f>E164</f>
        <v>134.01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358</v>
      </c>
      <c r="D164" s="242">
        <f t="shared" si="2"/>
        <v>134.01</v>
      </c>
      <c r="E164" s="226">
        <v>134.01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359</v>
      </c>
      <c r="D165" s="242">
        <f t="shared" si="2"/>
        <v>719.84</v>
      </c>
      <c r="E165" s="226">
        <f>E166</f>
        <v>719.84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360</v>
      </c>
      <c r="D166" s="242">
        <f t="shared" si="2"/>
        <v>719.84</v>
      </c>
      <c r="E166" s="226">
        <v>719.84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361</v>
      </c>
      <c r="D167" s="242">
        <f t="shared" si="2"/>
        <v>313.92</v>
      </c>
      <c r="E167" s="226">
        <f>E168</f>
        <v>313.92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362</v>
      </c>
      <c r="D168" s="242">
        <f t="shared" si="2"/>
        <v>313.92</v>
      </c>
      <c r="E168" s="226">
        <v>313.92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363</v>
      </c>
      <c r="D169" s="242">
        <f t="shared" si="2"/>
        <v>72.94</v>
      </c>
      <c r="E169" s="226">
        <f>E170</f>
        <v>72.94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364</v>
      </c>
      <c r="D170" s="242">
        <f t="shared" si="2"/>
        <v>72.94</v>
      </c>
      <c r="E170" s="226">
        <v>72.94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365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365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366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367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368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369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370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371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372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373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374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375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376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377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378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379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380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381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382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383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384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385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386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387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388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389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390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391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392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393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394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17837.78</v>
      </c>
      <c r="E210" s="228"/>
      <c r="F210" s="227">
        <f>SUM(F211,F249)</f>
        <v>17837.78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395</v>
      </c>
      <c r="D211" s="242">
        <f t="shared" si="3"/>
        <v>17837.78</v>
      </c>
      <c r="E211" s="232"/>
      <c r="F211" s="227">
        <f>SUM(F212,F214,F223,F232,F238)</f>
        <v>17837.78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396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397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398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399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400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401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402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403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404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405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17837.78</v>
      </c>
      <c r="E238" s="232"/>
      <c r="F238" s="227">
        <f>SUM(F239:F248)</f>
        <v>17837.78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17837.78</v>
      </c>
      <c r="E244" s="232"/>
      <c r="F244" s="227">
        <v>17837.78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406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406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407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42202101</v>
      </c>
      <c r="C253" s="197" t="s">
        <v>407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408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408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409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365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376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410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411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412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413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389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390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414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392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415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416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417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418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208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209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210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211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212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20382.53</v>
      </c>
      <c r="E293" s="243">
        <f>E5</f>
        <v>2544.75</v>
      </c>
      <c r="F293" s="243">
        <f>F210</f>
        <v>17837.78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B2" sqref="B2:F2"/>
    </sheetView>
  </sheetViews>
  <sheetFormatPr defaultRowHeight="14.25" x14ac:dyDescent="0.2"/>
  <cols>
    <col min="3" max="3" width="44.375" customWidth="1"/>
    <col min="4" max="4" width="9.875" bestFit="1" customWidth="1"/>
    <col min="6" max="6" width="17.625" customWidth="1"/>
  </cols>
  <sheetData>
    <row r="2" spans="2:6" ht="20.25" x14ac:dyDescent="0.3">
      <c r="B2" s="285" t="s">
        <v>442</v>
      </c>
      <c r="C2" s="285"/>
      <c r="D2" s="285"/>
      <c r="E2" s="285"/>
      <c r="F2" s="285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426</v>
      </c>
      <c r="E4" s="114" t="s">
        <v>425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420</v>
      </c>
      <c r="D7" s="245">
        <v>535688.04</v>
      </c>
      <c r="E7" s="204">
        <v>309088.03999999998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421</v>
      </c>
      <c r="D15" s="161">
        <f>SUM(D7:D14)</f>
        <v>535688.04</v>
      </c>
      <c r="E15" s="161">
        <f>SUM(E7:E14)</f>
        <v>309088.03999999998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6">
        <v>57868.46</v>
      </c>
      <c r="E17" s="211">
        <v>57868.46</v>
      </c>
      <c r="F17" s="160"/>
    </row>
    <row r="18" spans="2:6" ht="21" customHeight="1" x14ac:dyDescent="0.2">
      <c r="B18" s="207">
        <v>122</v>
      </c>
      <c r="C18" s="208" t="s">
        <v>54</v>
      </c>
      <c r="D18" s="210"/>
      <c r="E18" s="211"/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422</v>
      </c>
      <c r="D22" s="161">
        <f>SUM(D17:D21)</f>
        <v>57868.46</v>
      </c>
      <c r="E22" s="161">
        <f>SUM(E17:E21)</f>
        <v>57868.46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423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3" t="s">
        <v>424</v>
      </c>
      <c r="C33" s="284"/>
      <c r="D33" s="166">
        <f>D15+D22+D31</f>
        <v>593556.5</v>
      </c>
      <c r="E33" s="166">
        <f>E15+E22+E31</f>
        <v>366956.5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zoomScale="96" zoomScaleNormal="96" workbookViewId="0">
      <selection activeCell="C2" sqref="C2:G2"/>
    </sheetView>
  </sheetViews>
  <sheetFormatPr defaultRowHeight="14.25" x14ac:dyDescent="0.2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</cols>
  <sheetData>
    <row r="2" spans="3:7" ht="20.25" x14ac:dyDescent="0.3">
      <c r="C2" s="285" t="s">
        <v>444</v>
      </c>
      <c r="D2" s="285"/>
      <c r="E2" s="285"/>
      <c r="F2" s="285"/>
      <c r="G2" s="285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426</v>
      </c>
      <c r="F4" s="114" t="s">
        <v>425</v>
      </c>
      <c r="G4" s="109" t="s">
        <v>177</v>
      </c>
    </row>
    <row r="5" spans="3:7" ht="30" thickTop="1" x14ac:dyDescent="0.2">
      <c r="C5" s="106">
        <v>2</v>
      </c>
      <c r="D5" s="105" t="s">
        <v>427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428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10">
        <f>F19+'تقرير المصروفات '!E134</f>
        <v>6769.7800000000007</v>
      </c>
      <c r="F19" s="211">
        <v>4787.25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430</v>
      </c>
      <c r="E22" s="161">
        <f>SUM(E15:E21)</f>
        <v>6769.7800000000007</v>
      </c>
      <c r="F22" s="161">
        <f>SUM(F15:F21)</f>
        <v>4787.25</v>
      </c>
      <c r="G22" s="161"/>
    </row>
    <row r="23" spans="3:7" ht="20.25" x14ac:dyDescent="0.25">
      <c r="C23" s="214">
        <v>23</v>
      </c>
      <c r="D23" s="215" t="s">
        <v>429</v>
      </c>
      <c r="E23" s="203"/>
      <c r="F23" s="204"/>
      <c r="G23" s="157"/>
    </row>
    <row r="24" spans="3:7" ht="20.25" x14ac:dyDescent="0.25">
      <c r="C24" s="214">
        <v>231</v>
      </c>
      <c r="D24" s="215" t="s">
        <v>429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03">
        <f>F25+'تقرير الايرادات والتبرعات '!G12+'تقرير الايرادات والتبرعات '!H12-'تقرير المصروفات '!F211</f>
        <v>399837.22</v>
      </c>
      <c r="F25" s="204">
        <v>172675</v>
      </c>
      <c r="G25" s="160"/>
    </row>
    <row r="26" spans="3:7" ht="15.75" x14ac:dyDescent="0.2">
      <c r="C26" s="207">
        <v>23102</v>
      </c>
      <c r="D26" s="208" t="s">
        <v>441</v>
      </c>
      <c r="E26" s="203">
        <f>F26+'تقرير الايرادات والتبرعات '!D19+'تقرير الايرادات والتبرعات '!E19-'تقرير المصروفات '!F249-'تقرير المصروفات '!E6</f>
        <v>186949.5</v>
      </c>
      <c r="F26" s="204">
        <v>189494.25</v>
      </c>
      <c r="G26" s="160"/>
    </row>
    <row r="27" spans="3:7" ht="16.5" thickBot="1" x14ac:dyDescent="0.25">
      <c r="C27" s="207">
        <v>23103</v>
      </c>
      <c r="D27" s="208" t="s">
        <v>81</v>
      </c>
      <c r="E27" s="203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27.75" x14ac:dyDescent="0.2">
      <c r="C28" s="112"/>
      <c r="D28" s="113" t="s">
        <v>431</v>
      </c>
      <c r="E28" s="164">
        <f>SUM(E25:E27)</f>
        <v>586786.72</v>
      </c>
      <c r="F28" s="164">
        <f>SUM(F25:F27)</f>
        <v>362169.25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3" t="s">
        <v>432</v>
      </c>
      <c r="D30" s="284"/>
      <c r="E30" s="166">
        <f>E13+E22+E28</f>
        <v>593556.5</v>
      </c>
      <c r="F30" s="166">
        <f>F13+F22+F28</f>
        <v>366956.5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6" t="s">
        <v>176</v>
      </c>
      <c r="C3" s="286"/>
      <c r="D3" s="286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438</v>
      </c>
      <c r="C10" s="69"/>
      <c r="D10" s="61"/>
    </row>
    <row r="11" spans="2:4" ht="43.5" customHeight="1" x14ac:dyDescent="0.25">
      <c r="B11" s="62" t="s">
        <v>439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5" t="s">
        <v>443</v>
      </c>
      <c r="C2" s="295"/>
      <c r="D2" s="295"/>
      <c r="E2" s="295"/>
      <c r="F2" s="295"/>
      <c r="G2" s="295"/>
      <c r="H2" s="295"/>
      <c r="I2" s="295"/>
      <c r="J2" s="295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9" t="s">
        <v>433</v>
      </c>
      <c r="C5" s="290"/>
      <c r="D5" s="291"/>
      <c r="F5" s="292" t="s">
        <v>434</v>
      </c>
      <c r="G5" s="293"/>
      <c r="H5" s="294"/>
      <c r="J5" s="287" t="s">
        <v>437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8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396</v>
      </c>
      <c r="D9" s="174">
        <f>'تقرير المصروفات '!F215</f>
        <v>0</v>
      </c>
      <c r="E9" s="116"/>
      <c r="F9" s="124">
        <v>31102001</v>
      </c>
      <c r="G9" s="45" t="s">
        <v>188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397</v>
      </c>
      <c r="D10" s="174">
        <f>'تقرير المصروفات '!F216</f>
        <v>0</v>
      </c>
      <c r="E10" s="116"/>
      <c r="F10" s="124">
        <v>31102002</v>
      </c>
      <c r="G10" s="45" t="s">
        <v>189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398</v>
      </c>
      <c r="D11" s="174">
        <f>'تقرير المصروفات '!F217</f>
        <v>0</v>
      </c>
      <c r="E11" s="116"/>
      <c r="F11" s="124">
        <v>31102003</v>
      </c>
      <c r="G11" s="45" t="s">
        <v>190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399</v>
      </c>
      <c r="D12" s="174">
        <f>'تقرير المصروفات '!F218</f>
        <v>0</v>
      </c>
      <c r="E12" s="116"/>
      <c r="F12" s="124">
        <v>31102004</v>
      </c>
      <c r="G12" s="45" t="s">
        <v>191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400</v>
      </c>
      <c r="D13" s="174">
        <f>'تقرير المصروفات '!F219</f>
        <v>0</v>
      </c>
      <c r="E13" s="116"/>
      <c r="F13" s="124">
        <v>31102005</v>
      </c>
      <c r="G13" s="45" t="s">
        <v>192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401</v>
      </c>
      <c r="D14" s="174">
        <f>'تقرير المصروفات '!F220</f>
        <v>0</v>
      </c>
      <c r="E14" s="116"/>
      <c r="F14" s="124">
        <v>31102006</v>
      </c>
      <c r="G14" s="45" t="s">
        <v>193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402</v>
      </c>
      <c r="D15" s="174">
        <f>'تقرير المصروفات '!F221</f>
        <v>0</v>
      </c>
      <c r="E15" s="116"/>
      <c r="F15" s="124">
        <v>31102007</v>
      </c>
      <c r="G15" s="46" t="s">
        <v>194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403</v>
      </c>
      <c r="D16" s="174">
        <f>'تقرير المصروفات '!F222</f>
        <v>0</v>
      </c>
      <c r="E16" s="116"/>
      <c r="F16" s="124">
        <v>31102008</v>
      </c>
      <c r="G16" s="46" t="s">
        <v>195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404</v>
      </c>
      <c r="D18" s="174">
        <f>'تقرير المصروفات '!F224</f>
        <v>0</v>
      </c>
      <c r="E18" s="116"/>
      <c r="F18" s="124">
        <v>31103001</v>
      </c>
      <c r="G18" s="125" t="s">
        <v>196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197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405</v>
      </c>
      <c r="D27" s="174">
        <f>'تقرير المصروفات '!F233</f>
        <v>0</v>
      </c>
      <c r="E27" s="117"/>
      <c r="F27" s="124">
        <v>31104001</v>
      </c>
      <c r="G27" s="125" t="s">
        <v>198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17837.78</v>
      </c>
      <c r="E32" s="117"/>
      <c r="F32" s="123">
        <v>31105</v>
      </c>
      <c r="G32" s="126" t="s">
        <v>142</v>
      </c>
      <c r="H32" s="175">
        <f>'تقرير الايرادات والتبرعات '!G10</f>
        <v>245000</v>
      </c>
      <c r="J32" s="140">
        <f t="shared" si="0"/>
        <v>227162.22</v>
      </c>
      <c r="K32" s="244">
        <f>SUM(H33:H42)</f>
        <v>245000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>
        <v>70000</v>
      </c>
      <c r="J34" s="140">
        <f t="shared" si="0"/>
        <v>70000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17837.78</v>
      </c>
      <c r="E38" s="117"/>
      <c r="F38" s="124">
        <v>31105006</v>
      </c>
      <c r="G38" s="125" t="s">
        <v>154</v>
      </c>
      <c r="H38" s="175">
        <v>165000</v>
      </c>
      <c r="J38" s="140">
        <f t="shared" si="0"/>
        <v>147162.22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>
        <v>10000</v>
      </c>
      <c r="J39" s="140">
        <f t="shared" si="0"/>
        <v>10000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199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17837.78</v>
      </c>
      <c r="E48" s="119"/>
      <c r="F48" s="128"/>
      <c r="G48" s="50" t="s">
        <v>42</v>
      </c>
      <c r="H48" s="177">
        <f>H7+H8+H17+H26+H32+H43</f>
        <v>245000</v>
      </c>
      <c r="J48" s="51">
        <f>H48-D48</f>
        <v>227162.22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172675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399837.22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2019-04-10T08:14:35Z</cp:lastPrinted>
  <dcterms:created xsi:type="dcterms:W3CDTF">2019-03-19T22:52:13Z</dcterms:created>
  <dcterms:modified xsi:type="dcterms:W3CDTF">2023-01-14T10:10:29Z</dcterms:modified>
</cp:coreProperties>
</file>